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2795" windowHeight="8445" activeTab="2"/>
  </bookViews>
  <sheets>
    <sheet name="New NPV" sheetId="1" r:id="rId1"/>
    <sheet name="Old NPV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6" i="3" l="1"/>
  <c r="G5" i="3"/>
  <c r="C6" i="3"/>
  <c r="D6" i="3"/>
  <c r="E6" i="3"/>
  <c r="F6" i="3"/>
  <c r="B6" i="3"/>
  <c r="C5" i="3"/>
  <c r="D5" i="3"/>
  <c r="E5" i="3"/>
  <c r="F5" i="3"/>
  <c r="B5" i="3"/>
  <c r="B16" i="1"/>
  <c r="B14" i="2"/>
  <c r="C7" i="2"/>
  <c r="B12" i="1"/>
  <c r="B11" i="1"/>
  <c r="D7" i="1"/>
  <c r="E7" i="1"/>
  <c r="F7" i="1"/>
  <c r="C7" i="1"/>
  <c r="F11" i="2"/>
  <c r="E11" i="2"/>
  <c r="C10" i="2"/>
  <c r="B10" i="2"/>
  <c r="B11" i="2"/>
  <c r="F10" i="2"/>
  <c r="E10" i="2"/>
  <c r="D10" i="2"/>
  <c r="D11" i="2"/>
  <c r="C8" i="2"/>
  <c r="C11" i="2" s="1"/>
  <c r="F11" i="1"/>
  <c r="F12" i="1" s="1"/>
  <c r="F13" i="1" s="1"/>
  <c r="F14" i="1" s="1"/>
  <c r="C8" i="1"/>
  <c r="C15" i="1" s="1"/>
  <c r="D10" i="1"/>
  <c r="E10" i="1"/>
  <c r="F10" i="1"/>
  <c r="C10" i="1"/>
  <c r="D8" i="1"/>
  <c r="D15" i="1" s="1"/>
  <c r="E8" i="1"/>
  <c r="E15" i="1" s="1"/>
  <c r="B13" i="1" l="1"/>
  <c r="F8" i="1"/>
  <c r="F15" i="1" s="1"/>
  <c r="B14" i="1" l="1"/>
  <c r="B15" i="1" s="1"/>
  <c r="B17" i="1" s="1"/>
  <c r="B12" i="2"/>
  <c r="B13" i="2" s="1"/>
</calcChain>
</file>

<file path=xl/sharedStrings.xml><?xml version="1.0" encoding="utf-8"?>
<sst xmlns="http://schemas.openxmlformats.org/spreadsheetml/2006/main" count="39" uniqueCount="23">
  <si>
    <t>Interest rate</t>
  </si>
  <si>
    <t>Year</t>
  </si>
  <si>
    <t>NPV</t>
  </si>
  <si>
    <t>EAC</t>
  </si>
  <si>
    <t>Effective life, años</t>
  </si>
  <si>
    <t>Acquisition capital cost</t>
  </si>
  <si>
    <t>Depreciation</t>
  </si>
  <si>
    <t>Depr tax credit</t>
  </si>
  <si>
    <t>Company tax</t>
  </si>
  <si>
    <t>Maintenance costs</t>
  </si>
  <si>
    <t>Maint tax credit</t>
  </si>
  <si>
    <t>WDV, end year 4</t>
  </si>
  <si>
    <t>Tax on resale</t>
  </si>
  <si>
    <t>Net cost</t>
  </si>
  <si>
    <t>Gains  (losses)</t>
  </si>
  <si>
    <t>Net proceeds from sale</t>
  </si>
  <si>
    <t>Resale capital value, end year 4</t>
  </si>
  <si>
    <t>Salvage value, end year 5</t>
  </si>
  <si>
    <t>EAC Saving</t>
  </si>
  <si>
    <t>Principal</t>
  </si>
  <si>
    <t>Number of years</t>
  </si>
  <si>
    <t>Principal repayment</t>
  </si>
  <si>
    <t>Interest repayment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</si>
</sst>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240A]\ * #,##0.00_ ;_-[$$-240A]\ * \-#,##0.00\ ;_-[$$-240A]\ * &quot;-&quot;??_ ;_-@_ "/>
    <numFmt numFmtId="165" formatCode="[$$-409]#,##0.00_ ;[Red]\-[$$-409]#,##0.00\ 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9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0" fontId="0" fillId="0" borderId="0" xfId="0" applyNumberFormat="1"/>
    <xf numFmtId="164" fontId="0" fillId="3" borderId="0" xfId="0" applyNumberFormat="1" applyFill="1"/>
    <xf numFmtId="10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23" sqref="B23"/>
    </sheetView>
  </sheetViews>
  <sheetFormatPr baseColWidth="10" defaultRowHeight="15" x14ac:dyDescent="0.25"/>
  <cols>
    <col min="1" max="1" width="28.140625" customWidth="1"/>
    <col min="2" max="2" width="13.7109375" customWidth="1"/>
    <col min="3" max="3" width="12.7109375" bestFit="1" customWidth="1"/>
    <col min="4" max="4" width="12.7109375" customWidth="1"/>
    <col min="5" max="5" width="12.42578125" customWidth="1"/>
    <col min="6" max="6" width="13.28515625" customWidth="1"/>
  </cols>
  <sheetData>
    <row r="1" spans="1:6" x14ac:dyDescent="0.25">
      <c r="A1" t="s">
        <v>0</v>
      </c>
      <c r="B1" s="1">
        <v>0.09</v>
      </c>
      <c r="C1" t="s">
        <v>8</v>
      </c>
      <c r="D1" s="1">
        <v>0.3</v>
      </c>
    </row>
    <row r="2" spans="1:6" x14ac:dyDescent="0.25">
      <c r="A2" t="s">
        <v>4</v>
      </c>
      <c r="B2" s="4">
        <v>5</v>
      </c>
    </row>
    <row r="3" spans="1:6" x14ac:dyDescent="0.25">
      <c r="A3" t="s">
        <v>1</v>
      </c>
      <c r="B3">
        <v>0</v>
      </c>
      <c r="C3">
        <v>1</v>
      </c>
      <c r="D3">
        <v>2</v>
      </c>
      <c r="E3">
        <v>3</v>
      </c>
      <c r="F3">
        <v>4</v>
      </c>
    </row>
    <row r="4" spans="1:6" x14ac:dyDescent="0.25">
      <c r="A4" t="s">
        <v>5</v>
      </c>
      <c r="B4" s="2">
        <v>780000</v>
      </c>
      <c r="C4">
        <v>0</v>
      </c>
      <c r="D4">
        <v>0</v>
      </c>
      <c r="E4">
        <v>0</v>
      </c>
      <c r="F4">
        <v>0</v>
      </c>
    </row>
    <row r="5" spans="1:6" x14ac:dyDescent="0.25">
      <c r="A5" t="s">
        <v>16</v>
      </c>
      <c r="B5" s="2">
        <v>150000</v>
      </c>
      <c r="F5" s="2">
        <v>150000</v>
      </c>
    </row>
    <row r="6" spans="1:6" x14ac:dyDescent="0.25">
      <c r="A6" t="s">
        <v>17</v>
      </c>
      <c r="B6">
        <v>0</v>
      </c>
      <c r="F6" s="2"/>
    </row>
    <row r="7" spans="1:6" x14ac:dyDescent="0.25">
      <c r="A7" t="s">
        <v>6</v>
      </c>
      <c r="B7" s="2"/>
      <c r="C7" s="2">
        <f>($B$4-$B$6)/$B$2</f>
        <v>156000</v>
      </c>
      <c r="D7" s="2">
        <f t="shared" ref="D7:F7" si="0">($B$4-$B$6)/$B$2</f>
        <v>156000</v>
      </c>
      <c r="E7" s="2">
        <f t="shared" si="0"/>
        <v>156000</v>
      </c>
      <c r="F7" s="2">
        <f t="shared" si="0"/>
        <v>156000</v>
      </c>
    </row>
    <row r="8" spans="1:6" x14ac:dyDescent="0.25">
      <c r="A8" t="s">
        <v>7</v>
      </c>
      <c r="B8" s="2"/>
      <c r="C8" s="2">
        <f>-$D$1*C7</f>
        <v>-46800</v>
      </c>
      <c r="D8" s="2">
        <f t="shared" ref="D8:F8" si="1">-$D$1*D7</f>
        <v>-46800</v>
      </c>
      <c r="E8" s="2">
        <f t="shared" si="1"/>
        <v>-46800</v>
      </c>
      <c r="F8" s="2">
        <f t="shared" si="1"/>
        <v>-46800</v>
      </c>
    </row>
    <row r="9" spans="1:6" x14ac:dyDescent="0.25">
      <c r="A9" t="s">
        <v>9</v>
      </c>
      <c r="B9" s="2"/>
      <c r="C9" s="2">
        <v>60000</v>
      </c>
      <c r="D9" s="2">
        <v>90000</v>
      </c>
      <c r="E9" s="2">
        <v>135000</v>
      </c>
      <c r="F9" s="2">
        <v>180000</v>
      </c>
    </row>
    <row r="10" spans="1:6" x14ac:dyDescent="0.25">
      <c r="A10" t="s">
        <v>10</v>
      </c>
      <c r="B10" s="2"/>
      <c r="C10" s="2">
        <f>-$D$1*C9</f>
        <v>-18000</v>
      </c>
      <c r="D10" s="2">
        <f t="shared" ref="D10:F10" si="2">-$D$1*D9</f>
        <v>-27000</v>
      </c>
      <c r="E10" s="2">
        <f t="shared" si="2"/>
        <v>-40500</v>
      </c>
      <c r="F10" s="2">
        <f t="shared" si="2"/>
        <v>-54000</v>
      </c>
    </row>
    <row r="11" spans="1:6" x14ac:dyDescent="0.25">
      <c r="A11" t="s">
        <v>11</v>
      </c>
      <c r="B11" s="2">
        <f>B4-C7-D7-E7-F7</f>
        <v>156000</v>
      </c>
      <c r="C11" s="2"/>
      <c r="D11" s="2"/>
      <c r="E11" s="2"/>
      <c r="F11" s="2">
        <f>F7</f>
        <v>156000</v>
      </c>
    </row>
    <row r="12" spans="1:6" x14ac:dyDescent="0.25">
      <c r="A12" t="s">
        <v>14</v>
      </c>
      <c r="B12" s="2">
        <f>B5-B11</f>
        <v>-6000</v>
      </c>
      <c r="C12" s="2"/>
      <c r="D12" s="2"/>
      <c r="E12" s="2"/>
      <c r="F12" s="2">
        <f>F5-F11</f>
        <v>-6000</v>
      </c>
    </row>
    <row r="13" spans="1:6" x14ac:dyDescent="0.25">
      <c r="A13" t="s">
        <v>12</v>
      </c>
      <c r="B13" s="2">
        <f>B12*D1</f>
        <v>-1800</v>
      </c>
      <c r="C13" s="2"/>
      <c r="D13" s="2"/>
      <c r="E13" s="2"/>
      <c r="F13" s="2">
        <f>F12*D1</f>
        <v>-1800</v>
      </c>
    </row>
    <row r="14" spans="1:6" x14ac:dyDescent="0.25">
      <c r="A14" t="s">
        <v>15</v>
      </c>
      <c r="B14" s="2">
        <f>B5-B13</f>
        <v>151800</v>
      </c>
      <c r="C14" s="2"/>
      <c r="D14" s="2"/>
      <c r="E14" s="2"/>
      <c r="F14" s="2">
        <f>F5-F13</f>
        <v>151800</v>
      </c>
    </row>
    <row r="15" spans="1:6" x14ac:dyDescent="0.25">
      <c r="A15" t="s">
        <v>13</v>
      </c>
      <c r="B15" s="2">
        <f>B4-B14</f>
        <v>628200</v>
      </c>
      <c r="C15" s="2">
        <f>SUM(C8:C10)</f>
        <v>-4800</v>
      </c>
      <c r="D15" s="2">
        <f>SUM(D8:D10)</f>
        <v>16200</v>
      </c>
      <c r="E15" s="2">
        <f>SUM(E8:E10)</f>
        <v>47700</v>
      </c>
      <c r="F15" s="2">
        <f>SUM(F8:F10)-F14</f>
        <v>-72600</v>
      </c>
    </row>
    <row r="16" spans="1:6" x14ac:dyDescent="0.25">
      <c r="A16" t="s">
        <v>2</v>
      </c>
      <c r="B16" s="2">
        <f>B15+NPV(B1,C15:F15)</f>
        <v>622833.02784172713</v>
      </c>
    </row>
    <row r="17" spans="1:2" x14ac:dyDescent="0.25">
      <c r="A17" t="s">
        <v>3</v>
      </c>
      <c r="B17" s="3">
        <f>-PMT(B1,F3,B16)</f>
        <v>192249.03741005337</v>
      </c>
    </row>
    <row r="20" spans="1:2" x14ac:dyDescent="0.25">
      <c r="B2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21" sqref="C21"/>
    </sheetView>
  </sheetViews>
  <sheetFormatPr baseColWidth="10" defaultRowHeight="15" x14ac:dyDescent="0.25"/>
  <cols>
    <col min="1" max="1" width="28.7109375" customWidth="1"/>
    <col min="2" max="2" width="12.7109375" bestFit="1" customWidth="1"/>
    <col min="3" max="3" width="16.42578125" customWidth="1"/>
    <col min="4" max="4" width="13.7109375" customWidth="1"/>
    <col min="5" max="5" width="13.5703125" customWidth="1"/>
    <col min="6" max="6" width="14.28515625" customWidth="1"/>
  </cols>
  <sheetData>
    <row r="1" spans="1:6" x14ac:dyDescent="0.25">
      <c r="A1" t="s">
        <v>0</v>
      </c>
      <c r="B1" s="1">
        <v>0.09</v>
      </c>
      <c r="C1" t="s">
        <v>8</v>
      </c>
      <c r="D1" s="1">
        <v>0.3</v>
      </c>
    </row>
    <row r="2" spans="1:6" x14ac:dyDescent="0.25">
      <c r="A2" t="s">
        <v>4</v>
      </c>
      <c r="B2" s="4">
        <v>5</v>
      </c>
    </row>
    <row r="3" spans="1:6" x14ac:dyDescent="0.25">
      <c r="A3" t="s">
        <v>1</v>
      </c>
      <c r="B3">
        <v>0</v>
      </c>
      <c r="C3">
        <v>1</v>
      </c>
      <c r="D3">
        <v>2</v>
      </c>
      <c r="E3">
        <v>3</v>
      </c>
      <c r="F3">
        <v>4</v>
      </c>
    </row>
    <row r="4" spans="1:6" x14ac:dyDescent="0.25">
      <c r="A4" t="s">
        <v>5</v>
      </c>
      <c r="B4" s="2">
        <v>780000</v>
      </c>
      <c r="C4">
        <v>0</v>
      </c>
      <c r="D4">
        <v>0</v>
      </c>
      <c r="E4">
        <v>0</v>
      </c>
      <c r="F4">
        <v>0</v>
      </c>
    </row>
    <row r="5" spans="1:6" x14ac:dyDescent="0.25">
      <c r="A5" t="s">
        <v>16</v>
      </c>
      <c r="B5" s="2">
        <v>150000</v>
      </c>
      <c r="F5">
        <v>0</v>
      </c>
    </row>
    <row r="6" spans="1:6" x14ac:dyDescent="0.25">
      <c r="A6" t="s">
        <v>17</v>
      </c>
      <c r="B6">
        <v>0</v>
      </c>
    </row>
    <row r="7" spans="1:6" x14ac:dyDescent="0.25">
      <c r="A7" t="s">
        <v>6</v>
      </c>
      <c r="B7" s="2"/>
      <c r="C7" s="2">
        <f>($B$4-$B$6)/$B$2</f>
        <v>156000</v>
      </c>
      <c r="D7">
        <v>0</v>
      </c>
      <c r="E7">
        <v>0</v>
      </c>
      <c r="F7">
        <v>0</v>
      </c>
    </row>
    <row r="8" spans="1:6" x14ac:dyDescent="0.25">
      <c r="A8" t="s">
        <v>7</v>
      </c>
      <c r="B8" s="2"/>
      <c r="C8" s="2">
        <f>-$D$1*C7</f>
        <v>-46800</v>
      </c>
      <c r="D8">
        <v>0</v>
      </c>
      <c r="E8">
        <v>0</v>
      </c>
      <c r="F8">
        <v>0</v>
      </c>
    </row>
    <row r="9" spans="1:6" x14ac:dyDescent="0.25">
      <c r="A9" t="s">
        <v>9</v>
      </c>
      <c r="B9" s="2">
        <v>240000</v>
      </c>
      <c r="C9" s="2">
        <v>90000</v>
      </c>
      <c r="D9" s="2">
        <v>375000</v>
      </c>
      <c r="E9" s="2">
        <v>105000</v>
      </c>
      <c r="F9" s="2">
        <v>150000</v>
      </c>
    </row>
    <row r="10" spans="1:6" x14ac:dyDescent="0.25">
      <c r="A10" t="s">
        <v>10</v>
      </c>
      <c r="B10" s="2">
        <f>-$D$1*B9</f>
        <v>-72000</v>
      </c>
      <c r="C10" s="2">
        <f>-$D$1*C9</f>
        <v>-27000</v>
      </c>
      <c r="D10" s="2">
        <f t="shared" ref="D10:F10" si="0">-$D$1*D9</f>
        <v>-112500</v>
      </c>
      <c r="E10" s="2">
        <f t="shared" si="0"/>
        <v>-31500</v>
      </c>
      <c r="F10" s="2">
        <f t="shared" si="0"/>
        <v>-45000</v>
      </c>
    </row>
    <row r="11" spans="1:6" x14ac:dyDescent="0.25">
      <c r="A11" t="s">
        <v>13</v>
      </c>
      <c r="B11" s="2">
        <f>SUM(B8:B10)</f>
        <v>168000</v>
      </c>
      <c r="C11" s="2">
        <f>SUM(C8:C10)</f>
        <v>16200</v>
      </c>
      <c r="D11" s="2">
        <f>SUM(D8:D10)</f>
        <v>262500</v>
      </c>
      <c r="E11" s="2">
        <f>SUM(E8:E10)</f>
        <v>73500</v>
      </c>
      <c r="F11" s="2">
        <f>SUM(F8:F10)</f>
        <v>105000</v>
      </c>
    </row>
    <row r="12" spans="1:6" x14ac:dyDescent="0.25">
      <c r="A12" t="s">
        <v>2</v>
      </c>
      <c r="B12" s="2">
        <f>B11+NPV(B1,C11:F11)</f>
        <v>534943.51649990678</v>
      </c>
    </row>
    <row r="13" spans="1:6" x14ac:dyDescent="0.25">
      <c r="A13" t="s">
        <v>3</v>
      </c>
      <c r="B13" s="3">
        <f>-PMT(B1,F3,B12)</f>
        <v>165120.29953233333</v>
      </c>
    </row>
    <row r="14" spans="1:6" x14ac:dyDescent="0.25">
      <c r="A14" t="s">
        <v>18</v>
      </c>
      <c r="B14" s="5">
        <f>'New NPV'!B17-'Old NPV'!B13</f>
        <v>27128.737877720036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G10" sqref="G10"/>
    </sheetView>
  </sheetViews>
  <sheetFormatPr baseColWidth="10" defaultRowHeight="15" x14ac:dyDescent="0.25"/>
  <cols>
    <col min="1" max="1" width="22" customWidth="1"/>
  </cols>
  <sheetData>
    <row r="1" spans="1:7" x14ac:dyDescent="0.25">
      <c r="A1" t="s">
        <v>19</v>
      </c>
      <c r="B1">
        <v>10000</v>
      </c>
    </row>
    <row r="2" spans="1:7" x14ac:dyDescent="0.25">
      <c r="A2" t="s">
        <v>0</v>
      </c>
      <c r="B2" s="6">
        <v>0.09</v>
      </c>
    </row>
    <row r="3" spans="1:7" x14ac:dyDescent="0.25">
      <c r="A3" t="s">
        <v>20</v>
      </c>
      <c r="B3">
        <v>5</v>
      </c>
    </row>
    <row r="4" spans="1:7" x14ac:dyDescent="0.25">
      <c r="A4" t="s">
        <v>1</v>
      </c>
      <c r="B4">
        <v>1</v>
      </c>
      <c r="C4">
        <v>2</v>
      </c>
      <c r="D4">
        <v>3</v>
      </c>
      <c r="E4">
        <v>4</v>
      </c>
      <c r="F4">
        <v>5</v>
      </c>
    </row>
    <row r="5" spans="1:7" x14ac:dyDescent="0.25">
      <c r="A5" t="s">
        <v>21</v>
      </c>
      <c r="B5" s="7">
        <f>-PPMT($B$2,B4,$B$3,$B$1)</f>
        <v>1670.9245695674495</v>
      </c>
      <c r="C5" s="7">
        <f t="shared" ref="C5:F5" si="0">-PPMT($B$2,C4,$B$3,$B$1)</f>
        <v>1821.3077808285198</v>
      </c>
      <c r="D5" s="7">
        <f t="shared" si="0"/>
        <v>1985.2254811030866</v>
      </c>
      <c r="E5" s="7">
        <f t="shared" si="0"/>
        <v>2163.8957744023646</v>
      </c>
      <c r="F5" s="7">
        <f t="shared" si="0"/>
        <v>2358.6463940985777</v>
      </c>
      <c r="G5" s="7">
        <f>SUM(B5:F5)</f>
        <v>9999.9999999999982</v>
      </c>
    </row>
    <row r="6" spans="1:7" x14ac:dyDescent="0.25">
      <c r="A6" t="s">
        <v>22</v>
      </c>
      <c r="B6" s="7">
        <f>-IPMT($B$2,B4,$B$3,$B$1)</f>
        <v>900</v>
      </c>
      <c r="C6" s="7">
        <f t="shared" ref="C6:F6" si="1">-IPMT($B$2,C4,$B$3,$B$1)</f>
        <v>749.61678873892936</v>
      </c>
      <c r="D6" s="7">
        <f t="shared" si="1"/>
        <v>585.69908846436272</v>
      </c>
      <c r="E6" s="7">
        <f t="shared" si="1"/>
        <v>407.02879516508489</v>
      </c>
      <c r="F6" s="7">
        <f t="shared" si="1"/>
        <v>212.27817546887198</v>
      </c>
      <c r="G6" s="7">
        <f>SUM(B6:F6)</f>
        <v>2854.6228478372491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New NPV</vt:lpstr>
      <vt:lpstr>Old NPV</vt:lpstr>
      <vt:lpstr>Hoja3</vt:lpstr>
    </vt:vector>
  </TitlesOfParts>
  <Company>Alberto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Elizabeth</cp:lastModifiedBy>
  <dcterms:created xsi:type="dcterms:W3CDTF">2014-06-19T02:13:19Z</dcterms:created>
  <dcterms:modified xsi:type="dcterms:W3CDTF">2014-07-12T17:41:18Z</dcterms:modified>
</cp:coreProperties>
</file>